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/>
  <mc:AlternateContent xmlns:mc="http://schemas.openxmlformats.org/markup-compatibility/2006">
    <mc:Choice Requires="x15">
      <x15ac:absPath xmlns:x15ac="http://schemas.microsoft.com/office/spreadsheetml/2010/11/ac" url="P:\148_IPR_HOLEŠOVICE BUBNY ZÁTORY_US\04_NAVRH_STAVBY\03_BILANCE\"/>
    </mc:Choice>
  </mc:AlternateContent>
  <xr:revisionPtr revIDLastSave="0" documentId="13_ncr:1_{514971BA-F3EF-4B7E-B196-EF3588E871A3}" xr6:coauthVersionLast="43" xr6:coauthVersionMax="43" xr10:uidLastSave="{00000000-0000-0000-0000-000000000000}"/>
  <bookViews>
    <workbookView xWindow="-120" yWindow="-120" windowWidth="29040" windowHeight="17790" tabRatio="350" xr2:uid="{00000000-000D-0000-FFFF-FFFF00000000}"/>
  </bookViews>
  <sheets>
    <sheet name="BILANCE DLE ZÓN" sheetId="6" r:id="rId1"/>
  </sheets>
  <definedNames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#REF!</definedName>
    <definedName name="Excel_BuiltIn_Print_Area_1_1_1_1_1_1_1_1">#REF!</definedName>
    <definedName name="Excel_BuiltIn_Print_Area_1_1_1_1_1_1_1_1_1">#REF!</definedName>
    <definedName name="Excel_BuiltIn_Print_Area_1_1_1_1_1_1_1_1_1_1">#REF!</definedName>
    <definedName name="Excel_BuiltIn_Print_Area_1_1_1_1_1_1_1_1_1_1_1">#REF!</definedName>
    <definedName name="Excel_BuiltIn_Print_Area_1_1_1_1_1_1_1_1_1_1_1_1">#REF!</definedName>
    <definedName name="Excel_BuiltIn_Print_Area_1_1_1_1_1_1_1_1_1_1_1_1_1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3_1_1_1_1_1_1">#REF!</definedName>
    <definedName name="Excel_BuiltIn_Print_Area_3_1_1_1_1_1_1_1">#REF!</definedName>
    <definedName name="_xlnm.Print_Area" localSheetId="0">'BILANCE DLE ZÓN'!$A$1:$Z$39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50" i="6" l="1"/>
  <c r="Q54" i="6" s="1"/>
  <c r="F16" i="6" l="1"/>
  <c r="X52" i="6" l="1"/>
  <c r="N52" i="6"/>
  <c r="T51" i="6"/>
  <c r="V51" i="6" s="1"/>
  <c r="N51" i="6" s="1"/>
  <c r="Y50" i="6"/>
  <c r="Y53" i="6" s="1"/>
  <c r="T50" i="6"/>
  <c r="X50" i="6" s="1"/>
  <c r="D11" i="6"/>
  <c r="X51" i="6" l="1"/>
  <c r="V50" i="6"/>
  <c r="N50" i="6" s="1"/>
  <c r="N53" i="6" s="1"/>
  <c r="T53" i="6" s="1"/>
  <c r="W16" i="6" l="1"/>
  <c r="W15" i="6"/>
  <c r="W14" i="6"/>
  <c r="W13" i="6"/>
  <c r="W12" i="6"/>
  <c r="W11" i="6"/>
  <c r="W10" i="6"/>
  <c r="W9" i="6"/>
  <c r="W8" i="6"/>
  <c r="W7" i="6"/>
  <c r="W6" i="6"/>
  <c r="W5" i="6"/>
  <c r="V16" i="6"/>
  <c r="V15" i="6"/>
  <c r="V14" i="6"/>
  <c r="V13" i="6"/>
  <c r="V12" i="6"/>
  <c r="V11" i="6"/>
  <c r="V10" i="6"/>
  <c r="V9" i="6"/>
  <c r="V8" i="6"/>
  <c r="V7" i="6"/>
  <c r="V6" i="6"/>
  <c r="V5" i="6"/>
  <c r="R16" i="6"/>
  <c r="R15" i="6"/>
  <c r="R14" i="6"/>
  <c r="R13" i="6"/>
  <c r="R12" i="6"/>
  <c r="R11" i="6"/>
  <c r="R10" i="6"/>
  <c r="R9" i="6"/>
  <c r="R8" i="6"/>
  <c r="R7" i="6"/>
  <c r="R6" i="6"/>
  <c r="R5" i="6"/>
  <c r="L17" i="6" l="1"/>
  <c r="D5" i="6"/>
  <c r="K5" i="6" s="1"/>
  <c r="D6" i="6"/>
  <c r="K6" i="6" s="1"/>
  <c r="D7" i="6"/>
  <c r="K7" i="6" s="1"/>
  <c r="D8" i="6"/>
  <c r="K8" i="6" s="1"/>
  <c r="D9" i="6"/>
  <c r="K9" i="6" s="1"/>
  <c r="D10" i="6"/>
  <c r="K10" i="6" s="1"/>
  <c r="K11" i="6"/>
  <c r="D12" i="6"/>
  <c r="K12" i="6" s="1"/>
  <c r="D13" i="6"/>
  <c r="K13" i="6" s="1"/>
  <c r="D14" i="6"/>
  <c r="K14" i="6" s="1"/>
  <c r="D15" i="6"/>
  <c r="K15" i="6" s="1"/>
  <c r="D16" i="6"/>
  <c r="K16" i="6" s="1"/>
  <c r="U12" i="6" l="1"/>
  <c r="S12" i="6"/>
  <c r="U11" i="6"/>
  <c r="S11" i="6"/>
  <c r="U10" i="6"/>
  <c r="S10" i="6"/>
  <c r="U9" i="6"/>
  <c r="S9" i="6"/>
  <c r="U8" i="6"/>
  <c r="S8" i="6"/>
  <c r="U7" i="6"/>
  <c r="S7" i="6"/>
  <c r="U6" i="6"/>
  <c r="S6" i="6"/>
  <c r="G6" i="6" l="1"/>
  <c r="I10" i="6"/>
  <c r="I9" i="6"/>
  <c r="I7" i="6"/>
  <c r="M11" i="6"/>
  <c r="I8" i="6"/>
  <c r="I12" i="6"/>
  <c r="Y12" i="6"/>
  <c r="M12" i="6"/>
  <c r="G12" i="6"/>
  <c r="E12" i="6"/>
  <c r="G11" i="6"/>
  <c r="Y11" i="6"/>
  <c r="I11" i="6"/>
  <c r="E11" i="6"/>
  <c r="Y8" i="6"/>
  <c r="G9" i="6"/>
  <c r="Y10" i="6"/>
  <c r="Y9" i="6"/>
  <c r="G10" i="6"/>
  <c r="E9" i="6"/>
  <c r="M9" i="6"/>
  <c r="E10" i="6"/>
  <c r="M10" i="6"/>
  <c r="G8" i="6"/>
  <c r="E8" i="6"/>
  <c r="M8" i="6"/>
  <c r="Y7" i="6"/>
  <c r="G7" i="6"/>
  <c r="E7" i="6"/>
  <c r="M7" i="6"/>
  <c r="E6" i="6"/>
  <c r="Y6" i="6"/>
  <c r="I6" i="6"/>
  <c r="M6" i="6"/>
  <c r="U16" i="6"/>
  <c r="S16" i="6"/>
  <c r="E16" i="6" l="1"/>
  <c r="I16" i="6"/>
  <c r="G16" i="6"/>
  <c r="X17" i="6" l="1"/>
  <c r="Z17" i="6"/>
  <c r="U15" i="6"/>
  <c r="U14" i="6"/>
  <c r="U13" i="6"/>
  <c r="U5" i="6"/>
  <c r="S15" i="6"/>
  <c r="S14" i="6"/>
  <c r="S13" i="6"/>
  <c r="S5" i="6"/>
  <c r="N17" i="6"/>
  <c r="J17" i="6"/>
  <c r="H17" i="6"/>
  <c r="F17" i="6"/>
  <c r="M15" i="6"/>
  <c r="E5" i="6"/>
  <c r="W17" i="6" l="1"/>
  <c r="M13" i="6"/>
  <c r="Y5" i="6"/>
  <c r="Y14" i="6"/>
  <c r="Y15" i="6"/>
  <c r="V17" i="6"/>
  <c r="Y13" i="6"/>
  <c r="U17" i="6"/>
  <c r="G15" i="6"/>
  <c r="M14" i="6"/>
  <c r="E14" i="6"/>
  <c r="G14" i="6"/>
  <c r="I5" i="6"/>
  <c r="I15" i="6"/>
  <c r="M5" i="6"/>
  <c r="I14" i="6"/>
  <c r="G5" i="6"/>
  <c r="E15" i="6"/>
  <c r="G13" i="6"/>
  <c r="E13" i="6"/>
  <c r="I13" i="6"/>
  <c r="Y17" i="6" l="1"/>
  <c r="C50" i="6" l="1"/>
  <c r="C54" i="6" s="1"/>
  <c r="R17" i="6"/>
  <c r="S17" i="6" l="1"/>
  <c r="M51" i="6" l="1"/>
  <c r="M52" i="6"/>
  <c r="M50" i="6"/>
  <c r="M53" i="6" l="1"/>
  <c r="D17" i="6" l="1"/>
  <c r="K17" i="6" s="1"/>
  <c r="M17" i="6" l="1"/>
  <c r="I17" i="6"/>
  <c r="E17" i="6"/>
  <c r="G17" i="6"/>
</calcChain>
</file>

<file path=xl/sharedStrings.xml><?xml version="1.0" encoding="utf-8"?>
<sst xmlns="http://schemas.openxmlformats.org/spreadsheetml/2006/main" count="174" uniqueCount="105">
  <si>
    <t>školství</t>
  </si>
  <si>
    <t>HPP celkem</t>
  </si>
  <si>
    <t>Vltavská</t>
  </si>
  <si>
    <t>Nové Zátory</t>
  </si>
  <si>
    <t>Nádraží Holešovice</t>
  </si>
  <si>
    <t>U Topíren</t>
  </si>
  <si>
    <t>Zátory</t>
  </si>
  <si>
    <t>Jankovcova</t>
  </si>
  <si>
    <t>Nové Bubny</t>
  </si>
  <si>
    <t>U Výstaviště</t>
  </si>
  <si>
    <t>Elektrárna</t>
  </si>
  <si>
    <t>BYDLENÍ</t>
  </si>
  <si>
    <t>ADMINISTRATIVA</t>
  </si>
  <si>
    <t>OBCHOD A SLUŽBY</t>
  </si>
  <si>
    <t>VEŘEJNÁ VYBAVENOST</t>
  </si>
  <si>
    <t>poměr</t>
  </si>
  <si>
    <t>HPP</t>
  </si>
  <si>
    <t>Zóna</t>
  </si>
  <si>
    <t>Kód zóny</t>
  </si>
  <si>
    <t>počet bytů</t>
  </si>
  <si>
    <t>počet obyvatel</t>
  </si>
  <si>
    <t>obložnost bytu</t>
  </si>
  <si>
    <t>základní škola</t>
  </si>
  <si>
    <t>na 1000 obyv.</t>
  </si>
  <si>
    <t>mateřská škola</t>
  </si>
  <si>
    <t>střední škola</t>
  </si>
  <si>
    <t>počet žáků</t>
  </si>
  <si>
    <t>HPP nutná</t>
  </si>
  <si>
    <t>HPP školy celkem</t>
  </si>
  <si>
    <t>poměr škol z celkové HPP</t>
  </si>
  <si>
    <t>radnice</t>
  </si>
  <si>
    <t>filharmonie</t>
  </si>
  <si>
    <t>2000 osob</t>
  </si>
  <si>
    <t>domov pro seniory</t>
  </si>
  <si>
    <t>do dvou objektů</t>
  </si>
  <si>
    <t>(cca 1000 stání)</t>
  </si>
  <si>
    <t>krytá stání jako deficit okolní</t>
  </si>
  <si>
    <t>DOSTUPNOST OV</t>
  </si>
  <si>
    <t>MŠ, ZŠ 1. st</t>
  </si>
  <si>
    <t>dětské hřiště</t>
  </si>
  <si>
    <t>90-112 ambulancí</t>
  </si>
  <si>
    <t>HPP na 1 amb = 170m2</t>
  </si>
  <si>
    <t>ambulance lékařů</t>
  </si>
  <si>
    <t>VEŘEJNÁ VYBAVENOST
požadavky ze zadání</t>
  </si>
  <si>
    <t>15,4 m2 na místo</t>
  </si>
  <si>
    <t>počet zaměstnanců</t>
  </si>
  <si>
    <t>Poznámka</t>
  </si>
  <si>
    <t>nákupní centrum</t>
  </si>
  <si>
    <t>policie</t>
  </si>
  <si>
    <t>počet návštěvníků</t>
  </si>
  <si>
    <t xml:space="preserve">CELKEM </t>
  </si>
  <si>
    <t>žáků</t>
  </si>
  <si>
    <t>ŠKOLSTVÍ</t>
  </si>
  <si>
    <t>HPP na jedno pracovní místo</t>
  </si>
  <si>
    <t>MŠ</t>
  </si>
  <si>
    <t>SŠ</t>
  </si>
  <si>
    <t>3x ZŠ 36 tříd</t>
  </si>
  <si>
    <t>žáků/ ZŠ</t>
  </si>
  <si>
    <t>žáků/ MŠ</t>
  </si>
  <si>
    <t>žáků celkem</t>
  </si>
  <si>
    <t>obchod a služby</t>
  </si>
  <si>
    <t>7xMŠ 4třídy + 1xMŠ 8tříd</t>
  </si>
  <si>
    <t>2x MŠ</t>
  </si>
  <si>
    <t>žáci návrh</t>
  </si>
  <si>
    <t xml:space="preserve">počet žáků na učitele </t>
  </si>
  <si>
    <t xml:space="preserve">ostatní školský personál </t>
  </si>
  <si>
    <t>zaměstanaci</t>
  </si>
  <si>
    <t>C.IV</t>
  </si>
  <si>
    <t>A.I</t>
  </si>
  <si>
    <t>A.II</t>
  </si>
  <si>
    <t>B.III</t>
  </si>
  <si>
    <t>B.II</t>
  </si>
  <si>
    <t>A.III</t>
  </si>
  <si>
    <t>C.II</t>
  </si>
  <si>
    <t>B.I</t>
  </si>
  <si>
    <t>C.III</t>
  </si>
  <si>
    <t>C.I</t>
  </si>
  <si>
    <t>D.I</t>
  </si>
  <si>
    <t>B.IV</t>
  </si>
  <si>
    <t>VÝCHOZÍ PARAMETRY VÝPOČTU</t>
  </si>
  <si>
    <t>průměrná plocha bytu</t>
  </si>
  <si>
    <t xml:space="preserve">plocha bytu </t>
  </si>
  <si>
    <t>z HPP</t>
  </si>
  <si>
    <t>HPP na jednoho zaměstnance</t>
  </si>
  <si>
    <t>z celkového počtu zaměstnanců</t>
  </si>
  <si>
    <t>Za dráhou</t>
  </si>
  <si>
    <t>Nové Holešovice Jih</t>
  </si>
  <si>
    <t>Nové Holešovice Sever</t>
  </si>
  <si>
    <t xml:space="preserve"> celkem</t>
  </si>
  <si>
    <t>veřejná vybav.</t>
  </si>
  <si>
    <t>ZŠ, MŠ, ZUŠ, radnice</t>
  </si>
  <si>
    <t>(= 900 ZŠ, 96 MŠ, 420 ZUŠ)</t>
  </si>
  <si>
    <t>ZŠ, SŠ, MŠ</t>
  </si>
  <si>
    <t>(= 900 ZŠ, 96 MŠ, 900 SŠ)</t>
  </si>
  <si>
    <t>vládní čtvrť, MŠ</t>
  </si>
  <si>
    <t>ZŠ, 2xMŠ</t>
  </si>
  <si>
    <t>HPP na žáka MŠ</t>
  </si>
  <si>
    <t>HPP na žáka ZŠ</t>
  </si>
  <si>
    <t>HPP na žáka SŠ</t>
  </si>
  <si>
    <t>administrativa</t>
  </si>
  <si>
    <t>admini- strativa</t>
  </si>
  <si>
    <t>bydlení</t>
  </si>
  <si>
    <t>veřejná vybavenost</t>
  </si>
  <si>
    <t>BILANCE HRUBÝCH PODLAŽNÍCH PLOCH</t>
  </si>
  <si>
    <t>POČTY OBYVATEL A BYTŮ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</si>
</sst>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#&quot; m²&quot;"/>
    <numFmt numFmtId="165" formatCode="0&quot; žáků&quot;"/>
    <numFmt numFmtId="166" formatCode="#,###.#&quot; m²&quot;"/>
    <numFmt numFmtId="167" formatCode="0&quot; m&quot;"/>
  </numFmts>
  <fonts count="5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31"/>
      </patternFill>
    </fill>
    <fill>
      <patternFill patternType="solid">
        <fgColor theme="2" tint="-9.9978637043366805E-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18">
    <xf numFmtId="0" fontId="0" fillId="0" borderId="0" xfId="0"/>
    <xf numFmtId="0" fontId="0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" fontId="3" fillId="0" borderId="4" xfId="0" applyNumberFormat="1" applyFont="1" applyBorder="1"/>
    <xf numFmtId="0" fontId="3" fillId="0" borderId="0" xfId="0" applyFont="1" applyBorder="1"/>
    <xf numFmtId="1" fontId="1" fillId="0" borderId="2" xfId="0" applyNumberFormat="1" applyFont="1" applyBorder="1"/>
    <xf numFmtId="1" fontId="1" fillId="0" borderId="0" xfId="0" applyNumberFormat="1" applyFont="1" applyBorder="1" applyAlignment="1">
      <alignment horizontal="right"/>
    </xf>
    <xf numFmtId="1" fontId="1" fillId="0" borderId="0" xfId="0" applyNumberFormat="1" applyFont="1" applyBorder="1"/>
    <xf numFmtId="0" fontId="1" fillId="0" borderId="3" xfId="0" applyFont="1" applyBorder="1"/>
    <xf numFmtId="49" fontId="1" fillId="0" borderId="1" xfId="0" applyNumberFormat="1" applyFont="1" applyBorder="1"/>
    <xf numFmtId="49" fontId="0" fillId="0" borderId="0" xfId="0" applyNumberFormat="1" applyFont="1"/>
    <xf numFmtId="0" fontId="0" fillId="0" borderId="0" xfId="0" applyFont="1" applyAlignment="1">
      <alignment horizontal="center"/>
    </xf>
    <xf numFmtId="1" fontId="0" fillId="0" borderId="5" xfId="0" applyNumberFormat="1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1" fontId="0" fillId="0" borderId="0" xfId="0" applyNumberFormat="1" applyFont="1"/>
    <xf numFmtId="0" fontId="0" fillId="0" borderId="6" xfId="0" applyFont="1" applyBorder="1" applyAlignment="1">
      <alignment horizontal="center"/>
    </xf>
    <xf numFmtId="1" fontId="1" fillId="0" borderId="0" xfId="0" applyNumberFormat="1" applyFont="1"/>
    <xf numFmtId="0" fontId="1" fillId="2" borderId="0" xfId="0" applyFont="1" applyFill="1"/>
    <xf numFmtId="1" fontId="1" fillId="0" borderId="0" xfId="0" applyNumberFormat="1" applyFont="1" applyBorder="1" applyAlignment="1"/>
    <xf numFmtId="0" fontId="1" fillId="0" borderId="0" xfId="0" applyFont="1" applyBorder="1" applyAlignment="1"/>
    <xf numFmtId="0" fontId="2" fillId="0" borderId="0" xfId="1" applyFont="1"/>
    <xf numFmtId="0" fontId="0" fillId="0" borderId="1" xfId="0" applyFont="1" applyBorder="1"/>
    <xf numFmtId="164" fontId="0" fillId="0" borderId="0" xfId="0" applyNumberFormat="1" applyFont="1" applyAlignment="1">
      <alignment horizontal="right"/>
    </xf>
    <xf numFmtId="0" fontId="0" fillId="0" borderId="0" xfId="0" applyFont="1" applyAlignment="1">
      <alignment horizontal="left"/>
    </xf>
    <xf numFmtId="9" fontId="0" fillId="0" borderId="0" xfId="0" applyNumberFormat="1" applyFont="1" applyAlignment="1">
      <alignment horizontal="right"/>
    </xf>
    <xf numFmtId="164" fontId="0" fillId="0" borderId="0" xfId="0" applyNumberFormat="1" applyFont="1" applyAlignment="1">
      <alignment horizontal="left"/>
    </xf>
    <xf numFmtId="164" fontId="0" fillId="0" borderId="1" xfId="0" applyNumberFormat="1" applyFont="1" applyBorder="1" applyAlignment="1">
      <alignment horizontal="right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165" fontId="0" fillId="0" borderId="0" xfId="0" applyNumberFormat="1" applyFont="1"/>
    <xf numFmtId="1" fontId="0" fillId="0" borderId="2" xfId="0" applyNumberFormat="1" applyFont="1" applyBorder="1"/>
    <xf numFmtId="1" fontId="0" fillId="0" borderId="0" xfId="0" applyNumberFormat="1" applyFont="1" applyBorder="1"/>
    <xf numFmtId="0" fontId="0" fillId="0" borderId="0" xfId="0" applyFont="1" applyBorder="1" applyAlignment="1">
      <alignment horizontal="right"/>
    </xf>
    <xf numFmtId="0" fontId="0" fillId="0" borderId="3" xfId="0" applyFont="1" applyBorder="1" applyAlignment="1">
      <alignment horizontal="center"/>
    </xf>
    <xf numFmtId="1" fontId="0" fillId="0" borderId="1" xfId="0" applyNumberFormat="1" applyFont="1" applyBorder="1"/>
    <xf numFmtId="0" fontId="2" fillId="0" borderId="0" xfId="1" applyFont="1" applyAlignment="1">
      <alignment horizontal="center"/>
    </xf>
    <xf numFmtId="10" fontId="0" fillId="0" borderId="0" xfId="0" applyNumberFormat="1" applyFont="1" applyBorder="1"/>
    <xf numFmtId="166" fontId="0" fillId="0" borderId="0" xfId="0" applyNumberFormat="1" applyFont="1" applyAlignment="1">
      <alignment horizontal="right"/>
    </xf>
    <xf numFmtId="0" fontId="0" fillId="0" borderId="2" xfId="0" applyFont="1" applyBorder="1"/>
    <xf numFmtId="4" fontId="0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  <xf numFmtId="167" fontId="0" fillId="0" borderId="0" xfId="0" applyNumberFormat="1" applyFont="1"/>
    <xf numFmtId="1" fontId="3" fillId="0" borderId="0" xfId="0" applyNumberFormat="1" applyFont="1" applyBorder="1"/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horizontal="center" wrapText="1"/>
    </xf>
    <xf numFmtId="49" fontId="0" fillId="0" borderId="0" xfId="0" applyNumberFormat="1" applyFont="1" applyAlignment="1">
      <alignment horizontal="left" wrapText="1"/>
    </xf>
    <xf numFmtId="1" fontId="0" fillId="0" borderId="7" xfId="0" applyNumberFormat="1" applyFont="1" applyBorder="1" applyAlignment="1">
      <alignment horizontal="center"/>
    </xf>
    <xf numFmtId="0" fontId="0" fillId="4" borderId="9" xfId="0" applyFont="1" applyFill="1" applyBorder="1"/>
    <xf numFmtId="0" fontId="0" fillId="4" borderId="11" xfId="0" applyFont="1" applyFill="1" applyBorder="1"/>
    <xf numFmtId="0" fontId="1" fillId="4" borderId="9" xfId="0" applyFont="1" applyFill="1" applyBorder="1" applyAlignment="1">
      <alignment horizontal="center"/>
    </xf>
    <xf numFmtId="0" fontId="0" fillId="0" borderId="16" xfId="0" applyFont="1" applyBorder="1"/>
    <xf numFmtId="0" fontId="0" fillId="0" borderId="17" xfId="0" applyFont="1" applyBorder="1"/>
    <xf numFmtId="49" fontId="1" fillId="0" borderId="18" xfId="0" applyNumberFormat="1" applyFont="1" applyFill="1" applyBorder="1"/>
    <xf numFmtId="49" fontId="1" fillId="0" borderId="19" xfId="0" applyNumberFormat="1" applyFont="1" applyFill="1" applyBorder="1"/>
    <xf numFmtId="49" fontId="1" fillId="0" borderId="20" xfId="0" applyNumberFormat="1" applyFont="1" applyFill="1" applyBorder="1"/>
    <xf numFmtId="0" fontId="0" fillId="0" borderId="21" xfId="0" applyFont="1" applyBorder="1"/>
    <xf numFmtId="49" fontId="1" fillId="2" borderId="15" xfId="0" applyNumberFormat="1" applyFont="1" applyFill="1" applyBorder="1" applyAlignment="1"/>
    <xf numFmtId="49" fontId="1" fillId="2" borderId="22" xfId="0" applyNumberFormat="1" applyFont="1" applyFill="1" applyBorder="1" applyAlignment="1"/>
    <xf numFmtId="49" fontId="1" fillId="2" borderId="12" xfId="0" applyNumberFormat="1" applyFont="1" applyFill="1" applyBorder="1" applyAlignment="1"/>
    <xf numFmtId="0" fontId="0" fillId="0" borderId="23" xfId="0" applyFont="1" applyBorder="1"/>
    <xf numFmtId="0" fontId="0" fillId="0" borderId="24" xfId="0" applyFont="1" applyBorder="1"/>
    <xf numFmtId="0" fontId="0" fillId="0" borderId="25" xfId="0" applyFont="1" applyBorder="1"/>
    <xf numFmtId="164" fontId="1" fillId="0" borderId="18" xfId="0" applyNumberFormat="1" applyFont="1" applyBorder="1" applyAlignment="1">
      <alignment horizontal="center"/>
    </xf>
    <xf numFmtId="164" fontId="1" fillId="0" borderId="19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164" fontId="1" fillId="2" borderId="26" xfId="0" applyNumberFormat="1" applyFont="1" applyFill="1" applyBorder="1" applyAlignment="1">
      <alignment horizontal="center"/>
    </xf>
    <xf numFmtId="164" fontId="1" fillId="2" borderId="15" xfId="0" applyNumberFormat="1" applyFont="1" applyFill="1" applyBorder="1" applyAlignment="1">
      <alignment horizontal="center"/>
    </xf>
    <xf numFmtId="9" fontId="1" fillId="2" borderId="27" xfId="0" applyNumberFormat="1" applyFont="1" applyFill="1" applyBorder="1" applyAlignment="1">
      <alignment horizontal="center"/>
    </xf>
    <xf numFmtId="9" fontId="0" fillId="0" borderId="28" xfId="0" applyNumberFormat="1" applyFont="1" applyBorder="1" applyAlignment="1">
      <alignment horizontal="center"/>
    </xf>
    <xf numFmtId="164" fontId="0" fillId="0" borderId="29" xfId="0" applyNumberFormat="1" applyFont="1" applyBorder="1" applyAlignment="1">
      <alignment horizontal="center"/>
    </xf>
    <xf numFmtId="9" fontId="0" fillId="0" borderId="30" xfId="0" applyNumberFormat="1" applyFont="1" applyBorder="1" applyAlignment="1">
      <alignment horizontal="center"/>
    </xf>
    <xf numFmtId="164" fontId="0" fillId="0" borderId="31" xfId="0" applyNumberFormat="1" applyFont="1" applyBorder="1" applyAlignment="1">
      <alignment horizontal="center"/>
    </xf>
    <xf numFmtId="9" fontId="0" fillId="0" borderId="32" xfId="0" applyNumberFormat="1" applyFont="1" applyBorder="1" applyAlignment="1">
      <alignment horizontal="center"/>
    </xf>
    <xf numFmtId="164" fontId="0" fillId="0" borderId="33" xfId="0" applyNumberFormat="1" applyFont="1" applyBorder="1" applyAlignment="1">
      <alignment horizontal="center"/>
    </xf>
    <xf numFmtId="0" fontId="0" fillId="0" borderId="34" xfId="0" applyFont="1" applyBorder="1"/>
    <xf numFmtId="0" fontId="0" fillId="0" borderId="5" xfId="0" applyFont="1" applyBorder="1"/>
    <xf numFmtId="0" fontId="0" fillId="0" borderId="6" xfId="0" applyFont="1" applyBorder="1"/>
    <xf numFmtId="1" fontId="1" fillId="0" borderId="18" xfId="0" applyNumberFormat="1" applyFont="1" applyBorder="1" applyAlignment="1">
      <alignment horizontal="center"/>
    </xf>
    <xf numFmtId="1" fontId="1" fillId="0" borderId="19" xfId="0" applyNumberFormat="1" applyFont="1" applyBorder="1" applyAlignment="1">
      <alignment horizontal="center"/>
    </xf>
    <xf numFmtId="0" fontId="0" fillId="0" borderId="34" xfId="0" applyFont="1" applyBorder="1" applyAlignment="1">
      <alignment horizontal="center"/>
    </xf>
    <xf numFmtId="1" fontId="0" fillId="0" borderId="28" xfId="0" applyNumberFormat="1" applyFont="1" applyBorder="1" applyAlignment="1">
      <alignment horizontal="center"/>
    </xf>
    <xf numFmtId="0" fontId="0" fillId="0" borderId="35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1" fontId="0" fillId="0" borderId="30" xfId="0" applyNumberFormat="1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1" fontId="1" fillId="0" borderId="20" xfId="0" applyNumberFormat="1" applyFont="1" applyBorder="1" applyAlignment="1">
      <alignment horizontal="center"/>
    </xf>
    <xf numFmtId="1" fontId="0" fillId="0" borderId="32" xfId="0" applyNumberFormat="1" applyFont="1" applyBorder="1" applyAlignment="1">
      <alignment horizontal="center"/>
    </xf>
    <xf numFmtId="1" fontId="0" fillId="0" borderId="36" xfId="0" applyNumberFormat="1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1" fontId="1" fillId="2" borderId="8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0" fillId="4" borderId="10" xfId="0" applyFont="1" applyFill="1" applyBorder="1" applyAlignment="1">
      <alignment vertical="center"/>
    </xf>
    <xf numFmtId="0" fontId="0" fillId="4" borderId="4" xfId="0" applyFont="1" applyFill="1" applyBorder="1" applyAlignment="1">
      <alignment vertical="center"/>
    </xf>
    <xf numFmtId="0" fontId="1" fillId="4" borderId="10" xfId="0" applyFont="1" applyFill="1" applyBorder="1" applyAlignment="1">
      <alignment horizontal="center" vertical="center" wrapText="1"/>
    </xf>
    <xf numFmtId="0" fontId="0" fillId="4" borderId="27" xfId="0" applyFont="1" applyFill="1" applyBorder="1" applyAlignment="1">
      <alignment horizontal="center" vertical="center" wrapText="1"/>
    </xf>
    <xf numFmtId="0" fontId="0" fillId="4" borderId="26" xfId="0" applyFont="1" applyFill="1" applyBorder="1" applyAlignment="1">
      <alignment horizontal="center" vertical="center" wrapText="1"/>
    </xf>
    <xf numFmtId="49" fontId="1" fillId="3" borderId="9" xfId="0" applyNumberFormat="1" applyFont="1" applyFill="1" applyBorder="1" applyAlignment="1" applyProtection="1">
      <alignment horizontal="left" vertical="center" wrapText="1" shrinkToFit="1"/>
      <protection locked="0"/>
    </xf>
    <xf numFmtId="49" fontId="1" fillId="3" borderId="10" xfId="0" applyNumberFormat="1" applyFont="1" applyFill="1" applyBorder="1" applyAlignment="1" applyProtection="1">
      <alignment horizontal="left" vertical="center" wrapText="1" shrinkToFit="1"/>
      <protection locked="0"/>
    </xf>
    <xf numFmtId="0" fontId="0" fillId="4" borderId="8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 wrapText="1"/>
    </xf>
    <xf numFmtId="0" fontId="0" fillId="4" borderId="1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9966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9B624-021E-493F-9A34-E4CDB1C12CDE}">
  <dimension ref="A1:AA62"/>
  <sheetViews>
    <sheetView tabSelected="1" view="pageBreakPreview" zoomScale="85" zoomScaleNormal="100" zoomScaleSheetLayoutView="85" workbookViewId="0">
      <selection activeCell="P34" sqref="P34"/>
    </sheetView>
  </sheetViews>
  <sheetFormatPr defaultRowHeight="12.75" x14ac:dyDescent="0.2"/>
  <cols>
    <col min="1" max="1" width="6.7109375" style="15" customWidth="1"/>
    <col min="2" max="2" width="20.7109375" style="1" customWidth="1"/>
    <col min="3" max="3" width="18.7109375" style="1" customWidth="1"/>
    <col min="4" max="4" width="15.7109375" style="1" customWidth="1"/>
    <col min="5" max="5" width="6.7109375" style="16" customWidth="1"/>
    <col min="6" max="6" width="12.7109375" style="16" customWidth="1"/>
    <col min="7" max="7" width="6.7109375" style="1" customWidth="1"/>
    <col min="8" max="8" width="11.7109375" style="16" customWidth="1"/>
    <col min="9" max="9" width="6.7109375" style="1" customWidth="1"/>
    <col min="10" max="10" width="11.7109375" style="16" customWidth="1"/>
    <col min="11" max="11" width="7.7109375" style="1" customWidth="1"/>
    <col min="12" max="12" width="11.7109375" style="16" customWidth="1"/>
    <col min="13" max="13" width="6.7109375" style="1" customWidth="1"/>
    <col min="14" max="14" width="11.7109375" style="16" customWidth="1"/>
    <col min="15" max="15" width="6.7109375" style="15" customWidth="1"/>
    <col min="16" max="16" width="20.7109375" style="1" customWidth="1"/>
    <col min="17" max="17" width="18.7109375" style="1" customWidth="1"/>
    <col min="18" max="18" width="12.7109375" style="1" customWidth="1"/>
    <col min="19" max="19" width="12.7109375" style="16" customWidth="1"/>
    <col min="20" max="24" width="11.7109375" style="16" customWidth="1"/>
    <col min="25" max="26" width="12.7109375" style="16" customWidth="1"/>
    <col min="27" max="27" width="9.140625" style="16" customWidth="1"/>
    <col min="28" max="28" width="10.85546875" style="1" customWidth="1"/>
    <col min="29" max="16384" width="9.140625" style="1"/>
  </cols>
  <sheetData>
    <row r="1" spans="1:27" ht="15.75" x14ac:dyDescent="0.2">
      <c r="A1" s="49" t="s">
        <v>103</v>
      </c>
      <c r="O1" s="49" t="s">
        <v>104</v>
      </c>
    </row>
    <row r="3" spans="1:27" ht="18" customHeight="1" x14ac:dyDescent="0.2">
      <c r="A3" s="108" t="s">
        <v>18</v>
      </c>
      <c r="B3" s="53"/>
      <c r="C3" s="54"/>
      <c r="D3" s="55"/>
      <c r="E3" s="101" t="s">
        <v>101</v>
      </c>
      <c r="F3" s="101"/>
      <c r="G3" s="101" t="s">
        <v>99</v>
      </c>
      <c r="H3" s="101"/>
      <c r="I3" s="101" t="s">
        <v>60</v>
      </c>
      <c r="J3" s="101"/>
      <c r="K3" s="101" t="s">
        <v>102</v>
      </c>
      <c r="L3" s="102"/>
      <c r="M3" s="101" t="s">
        <v>0</v>
      </c>
      <c r="N3" s="101"/>
      <c r="O3" s="108" t="s">
        <v>18</v>
      </c>
      <c r="P3" s="53"/>
      <c r="Q3" s="53"/>
      <c r="R3" s="111" t="s">
        <v>19</v>
      </c>
      <c r="S3" s="111" t="s">
        <v>20</v>
      </c>
      <c r="T3" s="110" t="s">
        <v>49</v>
      </c>
      <c r="U3" s="115" t="s">
        <v>45</v>
      </c>
      <c r="V3" s="116"/>
      <c r="W3" s="116"/>
      <c r="X3" s="116"/>
      <c r="Y3" s="117"/>
      <c r="Z3" s="110" t="s">
        <v>26</v>
      </c>
      <c r="AA3" s="50"/>
    </row>
    <row r="4" spans="1:27" ht="25.5" customHeight="1" x14ac:dyDescent="0.2">
      <c r="A4" s="109"/>
      <c r="B4" s="103" t="s">
        <v>17</v>
      </c>
      <c r="C4" s="104" t="s">
        <v>46</v>
      </c>
      <c r="D4" s="105" t="s">
        <v>1</v>
      </c>
      <c r="E4" s="106" t="s">
        <v>15</v>
      </c>
      <c r="F4" s="107" t="s">
        <v>16</v>
      </c>
      <c r="G4" s="106" t="s">
        <v>15</v>
      </c>
      <c r="H4" s="107" t="s">
        <v>16</v>
      </c>
      <c r="I4" s="106" t="s">
        <v>15</v>
      </c>
      <c r="J4" s="107" t="s">
        <v>16</v>
      </c>
      <c r="K4" s="106" t="s">
        <v>15</v>
      </c>
      <c r="L4" s="107" t="s">
        <v>16</v>
      </c>
      <c r="M4" s="106" t="s">
        <v>15</v>
      </c>
      <c r="N4" s="107" t="s">
        <v>16</v>
      </c>
      <c r="O4" s="109"/>
      <c r="P4" s="103" t="s">
        <v>17</v>
      </c>
      <c r="Q4" s="103" t="s">
        <v>46</v>
      </c>
      <c r="R4" s="111"/>
      <c r="S4" s="111"/>
      <c r="T4" s="110"/>
      <c r="U4" s="112" t="s">
        <v>100</v>
      </c>
      <c r="V4" s="112" t="s">
        <v>60</v>
      </c>
      <c r="W4" s="112" t="s">
        <v>89</v>
      </c>
      <c r="X4" s="113" t="s">
        <v>0</v>
      </c>
      <c r="Y4" s="114" t="s">
        <v>88</v>
      </c>
      <c r="Z4" s="110"/>
      <c r="AA4" s="50"/>
    </row>
    <row r="5" spans="1:27" ht="15.95" customHeight="1" x14ac:dyDescent="0.2">
      <c r="A5" s="58" t="s">
        <v>68</v>
      </c>
      <c r="B5" s="56" t="s">
        <v>2</v>
      </c>
      <c r="C5" s="65" t="s">
        <v>31</v>
      </c>
      <c r="D5" s="68">
        <f t="shared" ref="D5:D16" si="0">F5+H5+J5+L5+N5</f>
        <v>56027</v>
      </c>
      <c r="E5" s="74">
        <f>F5/D5</f>
        <v>0</v>
      </c>
      <c r="F5" s="75"/>
      <c r="G5" s="74">
        <f>H5/D5</f>
        <v>0.35031324182983203</v>
      </c>
      <c r="H5" s="75">
        <v>19627</v>
      </c>
      <c r="I5" s="74">
        <f>J5/D5</f>
        <v>0</v>
      </c>
      <c r="J5" s="75"/>
      <c r="K5" s="74">
        <f>L5/D5</f>
        <v>0.64968675817016797</v>
      </c>
      <c r="L5" s="75">
        <v>36400</v>
      </c>
      <c r="M5" s="74">
        <f t="shared" ref="M5:M15" si="1">N5/D5</f>
        <v>0</v>
      </c>
      <c r="N5" s="75"/>
      <c r="O5" s="58" t="s">
        <v>68</v>
      </c>
      <c r="P5" s="80" t="s">
        <v>2</v>
      </c>
      <c r="Q5" s="65" t="s">
        <v>31</v>
      </c>
      <c r="R5" s="83">
        <f>F5*C24/$C$23</f>
        <v>0</v>
      </c>
      <c r="S5" s="83">
        <f t="shared" ref="S5:S17" si="2">R5*$C$22</f>
        <v>0</v>
      </c>
      <c r="T5" s="85">
        <v>2000</v>
      </c>
      <c r="U5" s="86">
        <f>H5/$C$26</f>
        <v>981.35</v>
      </c>
      <c r="V5" s="87">
        <f>J5/$C$39</f>
        <v>0</v>
      </c>
      <c r="W5" s="87">
        <f>L5/$C$37</f>
        <v>728</v>
      </c>
      <c r="X5" s="88"/>
      <c r="Y5" s="83">
        <f t="shared" ref="Y5:Y15" si="3">SUM(U5:X5)</f>
        <v>1709.35</v>
      </c>
      <c r="Z5" s="91"/>
      <c r="AA5" s="1"/>
    </row>
    <row r="6" spans="1:27" ht="15.95" customHeight="1" x14ac:dyDescent="0.2">
      <c r="A6" s="59" t="s">
        <v>69</v>
      </c>
      <c r="B6" s="57" t="s">
        <v>8</v>
      </c>
      <c r="C6" s="66" t="s">
        <v>90</v>
      </c>
      <c r="D6" s="69">
        <f t="shared" si="0"/>
        <v>169248</v>
      </c>
      <c r="E6" s="76">
        <f t="shared" ref="E6:E12" si="4">F6/D6</f>
        <v>0.39445665532236718</v>
      </c>
      <c r="F6" s="77">
        <v>66761</v>
      </c>
      <c r="G6" s="76">
        <f t="shared" ref="G6:G12" si="5">H6/D6</f>
        <v>0.29248203819247492</v>
      </c>
      <c r="H6" s="77">
        <v>49502</v>
      </c>
      <c r="I6" s="76">
        <f t="shared" ref="I6:I12" si="6">J6/D6</f>
        <v>8.5466297976933253E-2</v>
      </c>
      <c r="J6" s="77">
        <v>14465</v>
      </c>
      <c r="K6" s="76">
        <f t="shared" ref="K6:K12" si="7">L6/D6</f>
        <v>0.13896766874645491</v>
      </c>
      <c r="L6" s="77">
        <v>23520</v>
      </c>
      <c r="M6" s="76">
        <f t="shared" si="1"/>
        <v>8.8627339761769716E-2</v>
      </c>
      <c r="N6" s="77">
        <v>15000</v>
      </c>
      <c r="O6" s="59" t="s">
        <v>69</v>
      </c>
      <c r="P6" s="81" t="s">
        <v>8</v>
      </c>
      <c r="Q6" s="66" t="s">
        <v>90</v>
      </c>
      <c r="R6" s="84">
        <f>F6*$C$24/$C$23</f>
        <v>706.88117647058823</v>
      </c>
      <c r="S6" s="84">
        <f t="shared" si="2"/>
        <v>1583.4138352941177</v>
      </c>
      <c r="T6" s="18"/>
      <c r="U6" s="89">
        <f>H6/$C$26</f>
        <v>2475.1</v>
      </c>
      <c r="V6" s="52">
        <f>J6/$C$39</f>
        <v>361.625</v>
      </c>
      <c r="W6" s="52">
        <f>L6/$C$37</f>
        <v>470.4</v>
      </c>
      <c r="X6" s="90">
        <v>126</v>
      </c>
      <c r="Y6" s="84">
        <f t="shared" si="3"/>
        <v>3433.125</v>
      </c>
      <c r="Z6" s="92">
        <v>1416</v>
      </c>
      <c r="AA6" s="1" t="s">
        <v>91</v>
      </c>
    </row>
    <row r="7" spans="1:27" ht="15.95" customHeight="1" x14ac:dyDescent="0.2">
      <c r="A7" s="59" t="s">
        <v>72</v>
      </c>
      <c r="B7" s="57" t="s">
        <v>9</v>
      </c>
      <c r="C7" s="66" t="s">
        <v>54</v>
      </c>
      <c r="D7" s="69">
        <f t="shared" si="0"/>
        <v>101229</v>
      </c>
      <c r="E7" s="76">
        <f t="shared" si="4"/>
        <v>0.84432326704798033</v>
      </c>
      <c r="F7" s="77">
        <v>85470</v>
      </c>
      <c r="G7" s="76">
        <f t="shared" si="5"/>
        <v>0.10937577176500805</v>
      </c>
      <c r="H7" s="77">
        <v>11072</v>
      </c>
      <c r="I7" s="76">
        <f t="shared" si="6"/>
        <v>1.4689466457240515E-2</v>
      </c>
      <c r="J7" s="77">
        <v>1487</v>
      </c>
      <c r="K7" s="76">
        <f t="shared" si="7"/>
        <v>1.9757184206106945E-2</v>
      </c>
      <c r="L7" s="77">
        <v>2000</v>
      </c>
      <c r="M7" s="76">
        <f t="shared" si="1"/>
        <v>1.1854310523664167E-2</v>
      </c>
      <c r="N7" s="77">
        <v>1200</v>
      </c>
      <c r="O7" s="59" t="s">
        <v>72</v>
      </c>
      <c r="P7" s="81" t="s">
        <v>9</v>
      </c>
      <c r="Q7" s="66" t="s">
        <v>54</v>
      </c>
      <c r="R7" s="84">
        <f>F7*$C$24/$C$23</f>
        <v>904.9764705882352</v>
      </c>
      <c r="S7" s="84">
        <f t="shared" si="2"/>
        <v>2027.1472941176471</v>
      </c>
      <c r="T7" s="18"/>
      <c r="U7" s="89">
        <f>H7/$C$26</f>
        <v>553.6</v>
      </c>
      <c r="V7" s="52">
        <f>J7/$C$39</f>
        <v>37.174999999999997</v>
      </c>
      <c r="W7" s="52">
        <f>L7/$C$37</f>
        <v>40</v>
      </c>
      <c r="X7" s="90">
        <v>12</v>
      </c>
      <c r="Y7" s="84">
        <f t="shared" si="3"/>
        <v>642.77499999999998</v>
      </c>
      <c r="Z7" s="92">
        <v>96</v>
      </c>
      <c r="AA7" s="1"/>
    </row>
    <row r="8" spans="1:27" ht="15.95" customHeight="1" x14ac:dyDescent="0.2">
      <c r="A8" s="59" t="s">
        <v>74</v>
      </c>
      <c r="B8" s="57" t="s">
        <v>5</v>
      </c>
      <c r="C8" s="66"/>
      <c r="D8" s="69">
        <f t="shared" si="0"/>
        <v>47980</v>
      </c>
      <c r="E8" s="76">
        <f t="shared" si="4"/>
        <v>0.38536890370987914</v>
      </c>
      <c r="F8" s="77">
        <v>18490</v>
      </c>
      <c r="G8" s="76">
        <f t="shared" si="5"/>
        <v>0.61463109629012092</v>
      </c>
      <c r="H8" s="77">
        <v>29490</v>
      </c>
      <c r="I8" s="76">
        <f t="shared" si="6"/>
        <v>0</v>
      </c>
      <c r="J8" s="77"/>
      <c r="K8" s="76">
        <f t="shared" si="7"/>
        <v>0</v>
      </c>
      <c r="L8" s="77"/>
      <c r="M8" s="76">
        <f t="shared" si="1"/>
        <v>0</v>
      </c>
      <c r="N8" s="77"/>
      <c r="O8" s="59" t="s">
        <v>74</v>
      </c>
      <c r="P8" s="81" t="s">
        <v>5</v>
      </c>
      <c r="Q8" s="66"/>
      <c r="R8" s="84">
        <f>F8*$C$24/$C$23</f>
        <v>195.77647058823527</v>
      </c>
      <c r="S8" s="84">
        <f t="shared" si="2"/>
        <v>438.53929411764705</v>
      </c>
      <c r="T8" s="18"/>
      <c r="U8" s="89">
        <f>H8/$C$26</f>
        <v>1474.5</v>
      </c>
      <c r="V8" s="52">
        <f>J8/$C$39</f>
        <v>0</v>
      </c>
      <c r="W8" s="52">
        <f>L8/$C$37</f>
        <v>0</v>
      </c>
      <c r="X8" s="90"/>
      <c r="Y8" s="84">
        <f t="shared" si="3"/>
        <v>1474.5</v>
      </c>
      <c r="Z8" s="92"/>
      <c r="AA8" s="1"/>
    </row>
    <row r="9" spans="1:27" ht="15.95" customHeight="1" x14ac:dyDescent="0.2">
      <c r="A9" s="59" t="s">
        <v>71</v>
      </c>
      <c r="B9" s="57" t="s">
        <v>86</v>
      </c>
      <c r="C9" s="66" t="s">
        <v>47</v>
      </c>
      <c r="D9" s="69">
        <f t="shared" si="0"/>
        <v>216458</v>
      </c>
      <c r="E9" s="76">
        <f t="shared" si="4"/>
        <v>0.63850261944580478</v>
      </c>
      <c r="F9" s="77">
        <v>138209</v>
      </c>
      <c r="G9" s="76">
        <f t="shared" si="5"/>
        <v>6.7819161222962429E-2</v>
      </c>
      <c r="H9" s="77">
        <v>14680</v>
      </c>
      <c r="I9" s="76">
        <f t="shared" si="6"/>
        <v>0.29367821933123284</v>
      </c>
      <c r="J9" s="77">
        <v>63569</v>
      </c>
      <c r="K9" s="76">
        <f t="shared" si="7"/>
        <v>0</v>
      </c>
      <c r="L9" s="77"/>
      <c r="M9" s="76">
        <f t="shared" si="1"/>
        <v>0</v>
      </c>
      <c r="N9" s="77"/>
      <c r="O9" s="59" t="s">
        <v>71</v>
      </c>
      <c r="P9" s="81" t="s">
        <v>86</v>
      </c>
      <c r="Q9" s="66" t="s">
        <v>47</v>
      </c>
      <c r="R9" s="84">
        <f>F9*$C$24/$C$23</f>
        <v>1463.3894117647058</v>
      </c>
      <c r="S9" s="84">
        <f t="shared" si="2"/>
        <v>3277.9922823529414</v>
      </c>
      <c r="T9" s="18"/>
      <c r="U9" s="89">
        <f>H9/$C$26</f>
        <v>734</v>
      </c>
      <c r="V9" s="52">
        <f>J9/$C$39</f>
        <v>1589.2249999999999</v>
      </c>
      <c r="W9" s="52">
        <f>L9/$C$37</f>
        <v>0</v>
      </c>
      <c r="X9" s="90"/>
      <c r="Y9" s="84">
        <f t="shared" si="3"/>
        <v>2323.2249999999999</v>
      </c>
      <c r="Z9" s="92"/>
      <c r="AA9" s="1"/>
    </row>
    <row r="10" spans="1:27" ht="15.95" customHeight="1" x14ac:dyDescent="0.2">
      <c r="A10" s="59" t="s">
        <v>70</v>
      </c>
      <c r="B10" s="57" t="s">
        <v>87</v>
      </c>
      <c r="C10" s="66" t="s">
        <v>95</v>
      </c>
      <c r="D10" s="69">
        <f t="shared" si="0"/>
        <v>335878</v>
      </c>
      <c r="E10" s="76">
        <f t="shared" si="4"/>
        <v>0.71523886649319102</v>
      </c>
      <c r="F10" s="77">
        <v>240233</v>
      </c>
      <c r="G10" s="76">
        <f t="shared" si="5"/>
        <v>0.17055002113862772</v>
      </c>
      <c r="H10" s="77">
        <v>57284</v>
      </c>
      <c r="I10" s="76">
        <f t="shared" si="6"/>
        <v>6.3895223861044778E-2</v>
      </c>
      <c r="J10" s="77">
        <v>21461</v>
      </c>
      <c r="K10" s="76">
        <f t="shared" si="7"/>
        <v>2.0840900565086133E-2</v>
      </c>
      <c r="L10" s="77">
        <v>7000</v>
      </c>
      <c r="M10" s="76">
        <f t="shared" si="1"/>
        <v>2.9474987942050387E-2</v>
      </c>
      <c r="N10" s="77">
        <v>9900</v>
      </c>
      <c r="O10" s="59" t="s">
        <v>70</v>
      </c>
      <c r="P10" s="81" t="s">
        <v>87</v>
      </c>
      <c r="Q10" s="66" t="s">
        <v>95</v>
      </c>
      <c r="R10" s="84">
        <f>F10*$C$24/$C$23</f>
        <v>2543.6435294117646</v>
      </c>
      <c r="S10" s="84">
        <f t="shared" si="2"/>
        <v>5697.761505882353</v>
      </c>
      <c r="T10" s="17"/>
      <c r="U10" s="89">
        <f>H10/$C$26</f>
        <v>2864.2</v>
      </c>
      <c r="V10" s="52">
        <f>J10/$C$39</f>
        <v>536.52499999999998</v>
      </c>
      <c r="W10" s="52">
        <f>L10/$C$37</f>
        <v>140</v>
      </c>
      <c r="X10" s="90">
        <v>102</v>
      </c>
      <c r="Y10" s="84">
        <f t="shared" si="3"/>
        <v>3642.7249999999999</v>
      </c>
      <c r="Z10" s="92">
        <v>1092</v>
      </c>
      <c r="AA10" s="19"/>
    </row>
    <row r="11" spans="1:27" ht="15.95" customHeight="1" x14ac:dyDescent="0.2">
      <c r="A11" s="59" t="s">
        <v>78</v>
      </c>
      <c r="B11" s="57" t="s">
        <v>7</v>
      </c>
      <c r="C11" s="66" t="s">
        <v>54</v>
      </c>
      <c r="D11" s="69">
        <f t="shared" si="0"/>
        <v>65441</v>
      </c>
      <c r="E11" s="76">
        <f t="shared" si="4"/>
        <v>0.87622438532418512</v>
      </c>
      <c r="F11" s="77">
        <v>57341</v>
      </c>
      <c r="G11" s="76">
        <f t="shared" si="5"/>
        <v>6.8764230375452692E-2</v>
      </c>
      <c r="H11" s="77">
        <v>4500</v>
      </c>
      <c r="I11" s="76">
        <f t="shared" si="6"/>
        <v>3.6674256200241437E-2</v>
      </c>
      <c r="J11" s="77">
        <v>2400</v>
      </c>
      <c r="K11" s="76">
        <f t="shared" si="7"/>
        <v>0</v>
      </c>
      <c r="L11" s="77"/>
      <c r="M11" s="76">
        <f t="shared" si="1"/>
        <v>1.8337128100120718E-2</v>
      </c>
      <c r="N11" s="77">
        <v>1200</v>
      </c>
      <c r="O11" s="59" t="s">
        <v>78</v>
      </c>
      <c r="P11" s="81" t="s">
        <v>7</v>
      </c>
      <c r="Q11" s="66" t="s">
        <v>54</v>
      </c>
      <c r="R11" s="84">
        <f>F11*$C$24/$C$23</f>
        <v>607.14</v>
      </c>
      <c r="S11" s="84">
        <f t="shared" si="2"/>
        <v>1359.9936</v>
      </c>
      <c r="T11" s="18"/>
      <c r="U11" s="89">
        <f>H11/$C$26</f>
        <v>225</v>
      </c>
      <c r="V11" s="52">
        <f>J11/$C$39</f>
        <v>60</v>
      </c>
      <c r="W11" s="52">
        <f>L11/$C$37</f>
        <v>0</v>
      </c>
      <c r="X11" s="90">
        <v>12</v>
      </c>
      <c r="Y11" s="84">
        <f t="shared" si="3"/>
        <v>297</v>
      </c>
      <c r="Z11" s="92">
        <v>96</v>
      </c>
      <c r="AA11" s="1"/>
    </row>
    <row r="12" spans="1:27" ht="15.95" customHeight="1" x14ac:dyDescent="0.2">
      <c r="A12" s="59" t="s">
        <v>76</v>
      </c>
      <c r="B12" s="57" t="s">
        <v>6</v>
      </c>
      <c r="C12" s="66" t="s">
        <v>54</v>
      </c>
      <c r="D12" s="69">
        <f t="shared" si="0"/>
        <v>97078</v>
      </c>
      <c r="E12" s="76">
        <f t="shared" si="4"/>
        <v>0.89090216114876697</v>
      </c>
      <c r="F12" s="77">
        <v>86487</v>
      </c>
      <c r="G12" s="76">
        <f t="shared" si="5"/>
        <v>0</v>
      </c>
      <c r="H12" s="77"/>
      <c r="I12" s="76">
        <f t="shared" si="6"/>
        <v>3.4930674303137683E-2</v>
      </c>
      <c r="J12" s="77">
        <v>3391</v>
      </c>
      <c r="K12" s="76">
        <f t="shared" si="7"/>
        <v>6.1805970456746122E-2</v>
      </c>
      <c r="L12" s="77">
        <v>6000</v>
      </c>
      <c r="M12" s="76">
        <f t="shared" si="1"/>
        <v>1.2361194091349224E-2</v>
      </c>
      <c r="N12" s="77">
        <v>1200</v>
      </c>
      <c r="O12" s="59" t="s">
        <v>76</v>
      </c>
      <c r="P12" s="81" t="s">
        <v>6</v>
      </c>
      <c r="Q12" s="66" t="s">
        <v>54</v>
      </c>
      <c r="R12" s="84">
        <f>F12*$C$24/$C$23</f>
        <v>915.74470588235295</v>
      </c>
      <c r="S12" s="84">
        <f t="shared" si="2"/>
        <v>2051.2681411764706</v>
      </c>
      <c r="T12" s="18"/>
      <c r="U12" s="89">
        <f>H12/$C$26</f>
        <v>0</v>
      </c>
      <c r="V12" s="52">
        <f>J12/$C$39</f>
        <v>84.775000000000006</v>
      </c>
      <c r="W12" s="52">
        <f>L12/$C$37</f>
        <v>120</v>
      </c>
      <c r="X12" s="90">
        <v>12</v>
      </c>
      <c r="Y12" s="84">
        <f t="shared" si="3"/>
        <v>216.77500000000001</v>
      </c>
      <c r="Z12" s="92">
        <v>96</v>
      </c>
      <c r="AA12" s="1"/>
    </row>
    <row r="13" spans="1:27" ht="15.95" customHeight="1" x14ac:dyDescent="0.2">
      <c r="A13" s="59" t="s">
        <v>73</v>
      </c>
      <c r="B13" s="57" t="s">
        <v>3</v>
      </c>
      <c r="C13" s="66" t="s">
        <v>92</v>
      </c>
      <c r="D13" s="69">
        <f t="shared" si="0"/>
        <v>123035</v>
      </c>
      <c r="E13" s="76">
        <f t="shared" ref="E13:E16" si="8">F13/D13</f>
        <v>0.52416791969764698</v>
      </c>
      <c r="F13" s="77">
        <v>64491</v>
      </c>
      <c r="G13" s="76">
        <f t="shared" ref="G13:G16" si="9">H13/D13</f>
        <v>0.24719795180233267</v>
      </c>
      <c r="H13" s="77">
        <v>30414</v>
      </c>
      <c r="I13" s="76">
        <f t="shared" ref="I13:I16" si="10">J13/D13</f>
        <v>4.1695452513512414E-2</v>
      </c>
      <c r="J13" s="77">
        <v>5130</v>
      </c>
      <c r="K13" s="76">
        <f t="shared" ref="K13:K16" si="11">L13/D13</f>
        <v>0</v>
      </c>
      <c r="L13" s="77"/>
      <c r="M13" s="76">
        <f t="shared" si="1"/>
        <v>0.1869386759865079</v>
      </c>
      <c r="N13" s="77">
        <v>23000</v>
      </c>
      <c r="O13" s="59" t="s">
        <v>73</v>
      </c>
      <c r="P13" s="81" t="s">
        <v>3</v>
      </c>
      <c r="Q13" s="66" t="s">
        <v>92</v>
      </c>
      <c r="R13" s="84">
        <f>F13*$C$24/$C$23</f>
        <v>682.84588235294109</v>
      </c>
      <c r="S13" s="84">
        <f t="shared" si="2"/>
        <v>1529.5747764705882</v>
      </c>
      <c r="T13" s="18"/>
      <c r="U13" s="89">
        <f>H13/$C$26</f>
        <v>1520.7</v>
      </c>
      <c r="V13" s="52">
        <f>J13/$C$39</f>
        <v>128.25</v>
      </c>
      <c r="W13" s="52">
        <f>L13/$C$37</f>
        <v>0</v>
      </c>
      <c r="X13" s="90">
        <v>168</v>
      </c>
      <c r="Y13" s="84">
        <f t="shared" si="3"/>
        <v>1816.95</v>
      </c>
      <c r="Z13" s="92">
        <v>1896</v>
      </c>
      <c r="AA13" s="1" t="s">
        <v>93</v>
      </c>
    </row>
    <row r="14" spans="1:27" ht="15.95" customHeight="1" x14ac:dyDescent="0.2">
      <c r="A14" s="59" t="s">
        <v>75</v>
      </c>
      <c r="B14" s="57" t="s">
        <v>4</v>
      </c>
      <c r="C14" s="66" t="s">
        <v>94</v>
      </c>
      <c r="D14" s="69">
        <f t="shared" si="0"/>
        <v>183795</v>
      </c>
      <c r="E14" s="76">
        <f t="shared" si="8"/>
        <v>0</v>
      </c>
      <c r="F14" s="77"/>
      <c r="G14" s="76">
        <f t="shared" si="9"/>
        <v>0.87728175412824072</v>
      </c>
      <c r="H14" s="77">
        <v>161240</v>
      </c>
      <c r="I14" s="76">
        <f t="shared" si="10"/>
        <v>8.354416605457167E-2</v>
      </c>
      <c r="J14" s="77">
        <v>15355</v>
      </c>
      <c r="K14" s="76">
        <f t="shared" si="11"/>
        <v>3.2645066514323022E-2</v>
      </c>
      <c r="L14" s="77">
        <v>6000</v>
      </c>
      <c r="M14" s="76">
        <f t="shared" si="1"/>
        <v>6.5290133028646042E-3</v>
      </c>
      <c r="N14" s="77">
        <v>1200</v>
      </c>
      <c r="O14" s="59" t="s">
        <v>75</v>
      </c>
      <c r="P14" s="81" t="s">
        <v>4</v>
      </c>
      <c r="Q14" s="66" t="s">
        <v>94</v>
      </c>
      <c r="R14" s="84">
        <f>F14*$C$24/$C$23</f>
        <v>0</v>
      </c>
      <c r="S14" s="84">
        <f t="shared" si="2"/>
        <v>0</v>
      </c>
      <c r="T14" s="18"/>
      <c r="U14" s="89">
        <f>H14/$C$26</f>
        <v>8062</v>
      </c>
      <c r="V14" s="52">
        <f>J14/$C$39</f>
        <v>383.875</v>
      </c>
      <c r="W14" s="52">
        <f>L14/$C$37</f>
        <v>120</v>
      </c>
      <c r="X14" s="90">
        <v>12</v>
      </c>
      <c r="Y14" s="84">
        <f t="shared" si="3"/>
        <v>8577.875</v>
      </c>
      <c r="Z14" s="92">
        <v>96</v>
      </c>
      <c r="AA14" s="1"/>
    </row>
    <row r="15" spans="1:27" ht="15.95" customHeight="1" x14ac:dyDescent="0.2">
      <c r="A15" s="59" t="s">
        <v>67</v>
      </c>
      <c r="B15" s="57" t="s">
        <v>10</v>
      </c>
      <c r="C15" s="66" t="s">
        <v>62</v>
      </c>
      <c r="D15" s="69">
        <f t="shared" si="0"/>
        <v>303480</v>
      </c>
      <c r="E15" s="76">
        <f t="shared" si="8"/>
        <v>0.61966192170818502</v>
      </c>
      <c r="F15" s="77">
        <v>188055</v>
      </c>
      <c r="G15" s="76">
        <f t="shared" si="9"/>
        <v>0.25413536312112822</v>
      </c>
      <c r="H15" s="77">
        <v>77125</v>
      </c>
      <c r="I15" s="76">
        <f t="shared" si="10"/>
        <v>7.9412152365889027E-2</v>
      </c>
      <c r="J15" s="77">
        <v>24100</v>
      </c>
      <c r="K15" s="76">
        <f t="shared" si="11"/>
        <v>3.8882298668775538E-2</v>
      </c>
      <c r="L15" s="77">
        <v>11800</v>
      </c>
      <c r="M15" s="76">
        <f t="shared" si="1"/>
        <v>7.9082641360221431E-3</v>
      </c>
      <c r="N15" s="77">
        <v>2400</v>
      </c>
      <c r="O15" s="59" t="s">
        <v>67</v>
      </c>
      <c r="P15" s="81" t="s">
        <v>10</v>
      </c>
      <c r="Q15" s="66" t="s">
        <v>62</v>
      </c>
      <c r="R15" s="84">
        <f t="shared" ref="R15:R16" si="12">F15*$C$24/$C$23</f>
        <v>1991.1705882352942</v>
      </c>
      <c r="S15" s="84">
        <f t="shared" si="2"/>
        <v>4460.2221176470593</v>
      </c>
      <c r="T15" s="18"/>
      <c r="U15" s="89">
        <f t="shared" ref="U15:U16" si="13">H15/$C$26</f>
        <v>3856.25</v>
      </c>
      <c r="V15" s="52">
        <f t="shared" ref="V15:V16" si="14">J15/$C$39</f>
        <v>602.5</v>
      </c>
      <c r="W15" s="52">
        <f t="shared" ref="W15:W16" si="15">L15/$C$37</f>
        <v>236</v>
      </c>
      <c r="X15" s="90">
        <v>24</v>
      </c>
      <c r="Y15" s="84">
        <f t="shared" si="3"/>
        <v>4718.75</v>
      </c>
      <c r="Z15" s="92">
        <v>192</v>
      </c>
      <c r="AA15" s="1"/>
    </row>
    <row r="16" spans="1:27" ht="15.95" customHeight="1" x14ac:dyDescent="0.2">
      <c r="A16" s="60" t="s">
        <v>77</v>
      </c>
      <c r="B16" s="61" t="s">
        <v>85</v>
      </c>
      <c r="C16" s="67"/>
      <c r="D16" s="70">
        <f t="shared" si="0"/>
        <v>92804</v>
      </c>
      <c r="E16" s="78">
        <f t="shared" si="8"/>
        <v>0.63029610792638247</v>
      </c>
      <c r="F16" s="79">
        <f>64194-J16-L16</f>
        <v>58494</v>
      </c>
      <c r="G16" s="78">
        <f t="shared" si="9"/>
        <v>0.30828412568423774</v>
      </c>
      <c r="H16" s="79">
        <v>28610</v>
      </c>
      <c r="I16" s="78">
        <f t="shared" si="10"/>
        <v>4.8489289254773499E-2</v>
      </c>
      <c r="J16" s="79">
        <v>4500</v>
      </c>
      <c r="K16" s="78">
        <f t="shared" si="11"/>
        <v>1.2930477134606266E-2</v>
      </c>
      <c r="L16" s="79">
        <v>1200</v>
      </c>
      <c r="M16" s="78"/>
      <c r="N16" s="79"/>
      <c r="O16" s="60" t="s">
        <v>77</v>
      </c>
      <c r="P16" s="82" t="s">
        <v>85</v>
      </c>
      <c r="Q16" s="67"/>
      <c r="R16" s="93">
        <f t="shared" si="12"/>
        <v>619.34823529411767</v>
      </c>
      <c r="S16" s="93">
        <f t="shared" si="2"/>
        <v>1387.3400470588238</v>
      </c>
      <c r="T16" s="20"/>
      <c r="U16" s="94">
        <f t="shared" si="13"/>
        <v>1430.5</v>
      </c>
      <c r="V16" s="95">
        <f t="shared" si="14"/>
        <v>112.5</v>
      </c>
      <c r="W16" s="95">
        <f t="shared" si="15"/>
        <v>24</v>
      </c>
      <c r="X16" s="96"/>
      <c r="Y16" s="93"/>
      <c r="Z16" s="97"/>
      <c r="AA16" s="1"/>
    </row>
    <row r="17" spans="1:27" s="22" customFormat="1" ht="15.95" customHeight="1" x14ac:dyDescent="0.2">
      <c r="A17" s="62" t="s">
        <v>50</v>
      </c>
      <c r="B17" s="63"/>
      <c r="C17" s="64"/>
      <c r="D17" s="72">
        <f>SUM(D5:D16)</f>
        <v>1792453</v>
      </c>
      <c r="E17" s="73">
        <f>F17/D17</f>
        <v>0.56014355746008404</v>
      </c>
      <c r="F17" s="71">
        <f>SUM(F5:F16)</f>
        <v>1004031</v>
      </c>
      <c r="G17" s="73">
        <f>H17/D17</f>
        <v>0.26976662707474058</v>
      </c>
      <c r="H17" s="71">
        <f>SUM(H5:H16)</f>
        <v>483544</v>
      </c>
      <c r="I17" s="73">
        <f>J17/D17</f>
        <v>8.6952349657145822E-2</v>
      </c>
      <c r="J17" s="71">
        <f>SUM(J5:J16)</f>
        <v>155858</v>
      </c>
      <c r="K17" s="73">
        <f>L17/D17</f>
        <v>5.2397468720239808E-2</v>
      </c>
      <c r="L17" s="71">
        <f>SUM(L5:L16)</f>
        <v>93920</v>
      </c>
      <c r="M17" s="73">
        <f>N17/D17</f>
        <v>3.0739997087789749E-2</v>
      </c>
      <c r="N17" s="71">
        <f>SUM(N5:N16)</f>
        <v>55100</v>
      </c>
      <c r="O17" s="62" t="s">
        <v>50</v>
      </c>
      <c r="P17" s="63"/>
      <c r="Q17" s="64"/>
      <c r="R17" s="99">
        <f>F17*0.72/67</f>
        <v>10789.586865671641</v>
      </c>
      <c r="S17" s="99">
        <f t="shared" si="2"/>
        <v>24168.674579104478</v>
      </c>
      <c r="T17" s="98"/>
      <c r="U17" s="98">
        <f t="shared" ref="U17:Z17" si="16">SUM(U5:U16)</f>
        <v>24177.200000000001</v>
      </c>
      <c r="V17" s="98">
        <f t="shared" si="16"/>
        <v>3896.45</v>
      </c>
      <c r="W17" s="98">
        <f t="shared" si="16"/>
        <v>1878.4</v>
      </c>
      <c r="X17" s="98">
        <f t="shared" si="16"/>
        <v>468</v>
      </c>
      <c r="Y17" s="99">
        <f t="shared" si="16"/>
        <v>28853.050000000003</v>
      </c>
      <c r="Z17" s="100">
        <f t="shared" si="16"/>
        <v>4980</v>
      </c>
      <c r="AA17" s="21"/>
    </row>
    <row r="18" spans="1:27" ht="15.95" customHeight="1" x14ac:dyDescent="0.2">
      <c r="V18" s="23"/>
      <c r="W18" s="24"/>
      <c r="X18" s="24"/>
      <c r="Y18" s="7"/>
      <c r="Z18" s="7"/>
    </row>
    <row r="19" spans="1:27" ht="15.95" customHeight="1" x14ac:dyDescent="0.2"/>
    <row r="20" spans="1:27" ht="15.95" customHeight="1" x14ac:dyDescent="0.2">
      <c r="A20" s="4" t="s">
        <v>79</v>
      </c>
      <c r="C20" s="25"/>
      <c r="D20" s="25"/>
      <c r="O20" s="4"/>
      <c r="P20" s="16"/>
      <c r="Q20" s="16"/>
    </row>
    <row r="21" spans="1:27" ht="15.95" customHeight="1" x14ac:dyDescent="0.2">
      <c r="A21" s="14" t="s">
        <v>11</v>
      </c>
      <c r="B21" s="26"/>
      <c r="C21" s="26"/>
      <c r="G21" s="2"/>
      <c r="H21" s="3"/>
      <c r="O21" s="16"/>
      <c r="P21" s="16"/>
      <c r="Q21" s="16"/>
    </row>
    <row r="22" spans="1:27" ht="15.95" customHeight="1" x14ac:dyDescent="0.2">
      <c r="A22" s="15" t="s">
        <v>21</v>
      </c>
      <c r="C22" s="1">
        <v>2.2400000000000002</v>
      </c>
      <c r="O22" s="16"/>
      <c r="P22" s="33"/>
      <c r="Q22" s="33"/>
    </row>
    <row r="23" spans="1:27" ht="15.95" customHeight="1" x14ac:dyDescent="0.2">
      <c r="A23" s="15" t="s">
        <v>80</v>
      </c>
      <c r="C23" s="27">
        <v>68</v>
      </c>
      <c r="D23" s="27"/>
      <c r="F23" s="34"/>
      <c r="G23" s="32"/>
      <c r="H23" s="33"/>
      <c r="I23" s="32"/>
      <c r="J23" s="33"/>
      <c r="K23" s="32"/>
      <c r="L23" s="34"/>
      <c r="M23" s="32"/>
      <c r="N23" s="33"/>
      <c r="O23" s="33"/>
      <c r="P23" s="33"/>
      <c r="Q23" s="33"/>
      <c r="R23" s="32"/>
      <c r="S23" s="33"/>
      <c r="T23" s="33"/>
    </row>
    <row r="24" spans="1:27" ht="15.95" customHeight="1" x14ac:dyDescent="0.2">
      <c r="A24" s="15" t="s">
        <v>81</v>
      </c>
      <c r="C24" s="29">
        <v>0.72</v>
      </c>
      <c r="D24" s="30" t="s">
        <v>82</v>
      </c>
      <c r="F24" s="34"/>
      <c r="G24" s="32"/>
      <c r="H24" s="33"/>
      <c r="I24" s="32"/>
      <c r="J24" s="33"/>
      <c r="K24" s="32"/>
      <c r="L24" s="34"/>
      <c r="M24" s="32"/>
      <c r="N24" s="33"/>
      <c r="O24" s="33"/>
      <c r="P24" s="33"/>
      <c r="Q24" s="33"/>
      <c r="R24" s="32"/>
      <c r="S24" s="33"/>
      <c r="T24" s="33"/>
    </row>
    <row r="25" spans="1:27" ht="15.95" customHeight="1" x14ac:dyDescent="0.2">
      <c r="A25" s="14" t="s">
        <v>12</v>
      </c>
      <c r="B25" s="26"/>
      <c r="C25" s="31"/>
      <c r="D25" s="27"/>
      <c r="F25" s="33"/>
      <c r="G25" s="32"/>
      <c r="H25" s="33"/>
      <c r="I25" s="32"/>
      <c r="J25" s="33"/>
      <c r="K25" s="32"/>
      <c r="L25" s="34"/>
      <c r="M25" s="32"/>
      <c r="N25" s="33"/>
      <c r="O25" s="33"/>
      <c r="P25" s="33"/>
      <c r="Q25" s="33"/>
      <c r="R25" s="32"/>
      <c r="S25" s="33"/>
      <c r="T25" s="33"/>
    </row>
    <row r="26" spans="1:27" ht="15.95" customHeight="1" x14ac:dyDescent="0.2">
      <c r="A26" s="15" t="s">
        <v>53</v>
      </c>
      <c r="C26" s="27">
        <v>20</v>
      </c>
      <c r="D26" s="27"/>
      <c r="F26" s="33"/>
      <c r="G26" s="32"/>
      <c r="H26" s="33"/>
      <c r="I26" s="32"/>
      <c r="J26" s="33"/>
      <c r="K26" s="32"/>
      <c r="L26" s="34"/>
      <c r="M26" s="32"/>
      <c r="N26" s="33"/>
      <c r="O26" s="33"/>
      <c r="P26" s="34"/>
      <c r="Q26" s="34"/>
      <c r="R26" s="32"/>
      <c r="S26" s="33"/>
      <c r="T26" s="33"/>
    </row>
    <row r="27" spans="1:27" ht="15.95" customHeight="1" x14ac:dyDescent="0.2">
      <c r="A27" s="14" t="s">
        <v>52</v>
      </c>
      <c r="B27" s="26"/>
      <c r="C27" s="31"/>
      <c r="D27" s="27"/>
      <c r="F27" s="6"/>
      <c r="G27" s="7"/>
      <c r="H27" s="7"/>
      <c r="I27" s="32"/>
      <c r="J27" s="33"/>
      <c r="K27" s="32"/>
      <c r="L27" s="34"/>
      <c r="M27" s="32"/>
      <c r="N27" s="34"/>
      <c r="O27" s="33"/>
      <c r="P27" s="33"/>
      <c r="Q27" s="33"/>
      <c r="R27" s="6"/>
      <c r="S27" s="34"/>
      <c r="T27" s="33"/>
    </row>
    <row r="28" spans="1:27" ht="15.95" customHeight="1" x14ac:dyDescent="0.2">
      <c r="A28" s="15" t="s">
        <v>22</v>
      </c>
      <c r="C28" s="35">
        <v>101</v>
      </c>
      <c r="D28" s="28" t="s">
        <v>23</v>
      </c>
      <c r="F28" s="37"/>
      <c r="G28" s="37"/>
      <c r="H28" s="32"/>
      <c r="I28" s="38"/>
      <c r="J28" s="32"/>
      <c r="K28" s="34"/>
      <c r="L28" s="32"/>
      <c r="M28" s="34"/>
      <c r="N28" s="33"/>
      <c r="O28" s="33"/>
      <c r="P28" s="33"/>
      <c r="Q28" s="33"/>
      <c r="R28" s="33"/>
      <c r="S28" s="33"/>
      <c r="T28" s="33"/>
    </row>
    <row r="29" spans="1:27" ht="15.95" customHeight="1" x14ac:dyDescent="0.2">
      <c r="A29" s="15" t="s">
        <v>24</v>
      </c>
      <c r="C29" s="35">
        <v>36</v>
      </c>
      <c r="D29" s="28" t="s">
        <v>23</v>
      </c>
      <c r="F29" s="37"/>
      <c r="G29" s="37"/>
      <c r="H29" s="32"/>
      <c r="I29" s="38"/>
      <c r="J29" s="32"/>
      <c r="K29" s="34"/>
      <c r="L29" s="32"/>
      <c r="M29" s="34"/>
      <c r="N29" s="33"/>
      <c r="O29" s="33"/>
      <c r="P29" s="33"/>
      <c r="Q29" s="33"/>
      <c r="R29" s="33"/>
      <c r="S29" s="33"/>
      <c r="T29" s="33"/>
    </row>
    <row r="30" spans="1:27" ht="15.95" customHeight="1" x14ac:dyDescent="0.2">
      <c r="A30" s="15" t="s">
        <v>25</v>
      </c>
      <c r="C30" s="35">
        <v>66</v>
      </c>
      <c r="D30" s="28" t="s">
        <v>23</v>
      </c>
      <c r="F30" s="48"/>
      <c r="G30" s="37"/>
      <c r="H30" s="32"/>
      <c r="I30" s="33"/>
      <c r="J30" s="9"/>
      <c r="K30" s="34"/>
      <c r="L30" s="32"/>
      <c r="M30" s="33"/>
      <c r="N30" s="33"/>
      <c r="O30" s="33"/>
      <c r="P30" s="33"/>
      <c r="Q30" s="33"/>
      <c r="R30" s="33"/>
      <c r="S30" s="33"/>
      <c r="T30" s="33"/>
    </row>
    <row r="31" spans="1:27" ht="15.95" customHeight="1" x14ac:dyDescent="0.2">
      <c r="A31" s="15" t="s">
        <v>96</v>
      </c>
      <c r="C31" s="27">
        <v>12</v>
      </c>
      <c r="D31" s="41"/>
      <c r="F31" s="12"/>
      <c r="G31" s="11"/>
      <c r="H31" s="32"/>
      <c r="I31" s="33"/>
      <c r="J31" s="42"/>
      <c r="K31" s="34"/>
      <c r="L31" s="32"/>
      <c r="M31" s="34"/>
      <c r="N31" s="33"/>
      <c r="O31" s="33"/>
      <c r="P31" s="33"/>
      <c r="Q31" s="33"/>
      <c r="R31" s="33"/>
      <c r="S31" s="33"/>
      <c r="T31" s="33"/>
    </row>
    <row r="32" spans="1:27" ht="15.95" customHeight="1" x14ac:dyDescent="0.2">
      <c r="A32" s="15" t="s">
        <v>97</v>
      </c>
      <c r="C32" s="43">
        <v>8.3000000000000007</v>
      </c>
      <c r="D32" s="16"/>
      <c r="F32" s="32"/>
      <c r="G32" s="11"/>
      <c r="H32" s="32"/>
      <c r="I32" s="33"/>
      <c r="J32" s="42"/>
      <c r="K32" s="34"/>
      <c r="L32" s="32"/>
      <c r="M32" s="34"/>
      <c r="N32" s="33"/>
      <c r="O32" s="33"/>
      <c r="P32" s="33"/>
      <c r="Q32" s="33"/>
      <c r="R32" s="33"/>
      <c r="S32" s="33"/>
      <c r="T32" s="33"/>
    </row>
    <row r="33" spans="1:20" ht="15.95" customHeight="1" x14ac:dyDescent="0.2">
      <c r="A33" s="15" t="s">
        <v>98</v>
      </c>
      <c r="C33" s="27">
        <v>15</v>
      </c>
      <c r="D33" s="16"/>
      <c r="F33" s="32"/>
      <c r="G33" s="11"/>
      <c r="H33" s="32"/>
      <c r="I33" s="33"/>
      <c r="J33" s="42"/>
      <c r="K33" s="34"/>
      <c r="L33" s="32"/>
      <c r="M33" s="34"/>
      <c r="N33" s="33"/>
      <c r="O33" s="33"/>
      <c r="P33" s="33"/>
      <c r="Q33" s="33"/>
      <c r="R33" s="33"/>
      <c r="S33" s="33"/>
      <c r="T33" s="33"/>
    </row>
    <row r="34" spans="1:20" ht="15.95" customHeight="1" x14ac:dyDescent="0.2">
      <c r="A34" s="15" t="s">
        <v>64</v>
      </c>
      <c r="C34" s="45">
        <v>14.5</v>
      </c>
      <c r="D34" s="16"/>
      <c r="F34" s="32"/>
      <c r="G34" s="11"/>
      <c r="H34" s="32"/>
      <c r="I34" s="33"/>
      <c r="J34" s="42"/>
      <c r="K34" s="34"/>
      <c r="L34" s="32"/>
      <c r="M34" s="34"/>
      <c r="N34" s="33"/>
      <c r="O34" s="33"/>
      <c r="P34" s="33"/>
      <c r="Q34" s="33"/>
      <c r="R34" s="33"/>
      <c r="S34" s="33"/>
      <c r="T34" s="33"/>
    </row>
    <row r="35" spans="1:20" ht="15.95" customHeight="1" x14ac:dyDescent="0.2">
      <c r="A35" s="15" t="s">
        <v>65</v>
      </c>
      <c r="C35" s="29">
        <v>0.25</v>
      </c>
      <c r="D35" s="28" t="s">
        <v>84</v>
      </c>
      <c r="F35" s="32"/>
      <c r="G35" s="11"/>
      <c r="H35" s="32"/>
      <c r="I35" s="33"/>
      <c r="J35" s="42"/>
      <c r="K35" s="34"/>
      <c r="L35" s="32"/>
      <c r="M35" s="34"/>
      <c r="N35" s="33"/>
      <c r="O35" s="33"/>
      <c r="P35" s="33"/>
      <c r="Q35" s="33"/>
      <c r="R35" s="33"/>
      <c r="S35" s="33"/>
      <c r="T35" s="33"/>
    </row>
    <row r="36" spans="1:20" ht="15.95" customHeight="1" x14ac:dyDescent="0.2">
      <c r="A36" s="14" t="s">
        <v>14</v>
      </c>
      <c r="B36" s="26"/>
      <c r="C36" s="31"/>
      <c r="D36" s="16"/>
      <c r="F36" s="32"/>
      <c r="G36" s="11"/>
      <c r="H36" s="32"/>
      <c r="I36" s="33"/>
      <c r="J36" s="42"/>
      <c r="K36" s="34"/>
      <c r="L36" s="32"/>
      <c r="M36" s="34"/>
      <c r="N36" s="33"/>
      <c r="O36" s="33"/>
      <c r="P36" s="33"/>
      <c r="Q36" s="33"/>
      <c r="R36" s="33"/>
      <c r="S36" s="33"/>
      <c r="T36" s="33"/>
    </row>
    <row r="37" spans="1:20" ht="15.95" customHeight="1" x14ac:dyDescent="0.2">
      <c r="A37" s="15" t="s">
        <v>83</v>
      </c>
      <c r="C37" s="27">
        <v>50</v>
      </c>
      <c r="D37" s="16"/>
      <c r="F37" s="32"/>
      <c r="G37" s="11"/>
      <c r="H37" s="32"/>
      <c r="I37" s="33"/>
      <c r="J37" s="42"/>
      <c r="K37" s="34"/>
      <c r="L37" s="32"/>
      <c r="M37" s="34"/>
      <c r="N37" s="33"/>
      <c r="O37" s="33"/>
      <c r="P37" s="33"/>
      <c r="Q37" s="33"/>
      <c r="R37" s="33"/>
      <c r="S37" s="33"/>
      <c r="T37" s="33"/>
    </row>
    <row r="38" spans="1:20" ht="15.95" customHeight="1" x14ac:dyDescent="0.2">
      <c r="A38" s="14" t="s">
        <v>13</v>
      </c>
      <c r="B38" s="26"/>
      <c r="C38" s="31"/>
      <c r="D38" s="16"/>
      <c r="F38" s="32"/>
      <c r="G38" s="33"/>
      <c r="H38" s="32"/>
      <c r="I38" s="33"/>
      <c r="J38" s="32"/>
      <c r="K38" s="33"/>
      <c r="L38" s="32"/>
      <c r="M38" s="34"/>
      <c r="N38" s="33"/>
      <c r="O38" s="33"/>
      <c r="P38" s="33"/>
      <c r="Q38" s="33"/>
      <c r="R38" s="33"/>
      <c r="S38" s="33"/>
      <c r="T38" s="33"/>
    </row>
    <row r="39" spans="1:20" ht="15.95" customHeight="1" x14ac:dyDescent="0.2">
      <c r="A39" s="15" t="s">
        <v>83</v>
      </c>
      <c r="C39" s="27">
        <v>40</v>
      </c>
      <c r="D39" s="16"/>
      <c r="F39" s="32"/>
      <c r="G39" s="33"/>
      <c r="H39" s="32"/>
      <c r="I39" s="33"/>
      <c r="J39" s="32"/>
      <c r="K39" s="33"/>
      <c r="L39" s="32"/>
      <c r="M39" s="33"/>
      <c r="N39" s="33"/>
      <c r="O39" s="33"/>
      <c r="P39" s="16"/>
      <c r="Q39" s="16"/>
      <c r="R39" s="33"/>
      <c r="S39" s="33"/>
      <c r="T39" s="33"/>
    </row>
    <row r="40" spans="1:20" x14ac:dyDescent="0.2">
      <c r="C40" s="27"/>
      <c r="D40" s="16"/>
      <c r="F40" s="32"/>
      <c r="G40" s="33"/>
      <c r="H40" s="32"/>
      <c r="I40" s="33"/>
      <c r="J40" s="32"/>
      <c r="K40" s="33"/>
      <c r="L40" s="32"/>
      <c r="M40" s="33"/>
      <c r="N40" s="33"/>
      <c r="O40" s="33"/>
      <c r="P40" s="16"/>
      <c r="Q40" s="27"/>
      <c r="R40" s="33"/>
      <c r="S40" s="33"/>
      <c r="T40" s="33"/>
    </row>
    <row r="41" spans="1:20" x14ac:dyDescent="0.2">
      <c r="C41" s="27"/>
      <c r="D41" s="16"/>
      <c r="F41" s="32"/>
      <c r="G41" s="33"/>
      <c r="H41" s="32"/>
      <c r="I41" s="33"/>
      <c r="J41" s="32"/>
      <c r="K41" s="33"/>
      <c r="L41" s="32"/>
      <c r="M41" s="33"/>
      <c r="O41" s="16"/>
      <c r="P41" s="16"/>
      <c r="Q41" s="27"/>
      <c r="R41" s="33"/>
      <c r="S41" s="33"/>
      <c r="T41" s="33"/>
    </row>
    <row r="42" spans="1:20" x14ac:dyDescent="0.2">
      <c r="C42" s="27"/>
      <c r="D42" s="16"/>
      <c r="F42" s="32"/>
      <c r="G42" s="12"/>
      <c r="H42" s="32"/>
      <c r="I42" s="33"/>
      <c r="J42" s="32"/>
      <c r="K42" s="33"/>
      <c r="L42" s="32"/>
      <c r="M42" s="33"/>
      <c r="N42" s="32"/>
      <c r="Q42" s="27"/>
      <c r="R42" s="33"/>
      <c r="S42" s="33"/>
      <c r="T42" s="33"/>
    </row>
    <row r="43" spans="1:20" x14ac:dyDescent="0.2">
      <c r="C43" s="43"/>
      <c r="D43" s="28"/>
      <c r="F43" s="32"/>
      <c r="G43" s="12"/>
      <c r="H43" s="32"/>
      <c r="I43" s="33"/>
      <c r="J43" s="42"/>
      <c r="K43" s="34"/>
      <c r="L43" s="32"/>
      <c r="M43" s="34"/>
      <c r="N43" s="32"/>
      <c r="Q43" s="43"/>
      <c r="R43" s="33"/>
      <c r="S43" s="33"/>
      <c r="T43" s="33"/>
    </row>
    <row r="44" spans="1:20" x14ac:dyDescent="0.2">
      <c r="C44" s="27"/>
      <c r="F44" s="33"/>
      <c r="G44" s="32"/>
      <c r="H44" s="33"/>
      <c r="I44" s="32"/>
      <c r="J44" s="33"/>
      <c r="K44" s="32"/>
      <c r="L44" s="33"/>
      <c r="M44" s="32"/>
      <c r="N44" s="33"/>
      <c r="Q44" s="27"/>
      <c r="R44" s="32"/>
      <c r="S44" s="33"/>
      <c r="T44" s="33"/>
    </row>
    <row r="45" spans="1:20" x14ac:dyDescent="0.2">
      <c r="F45" s="33"/>
      <c r="G45" s="32"/>
      <c r="H45" s="33"/>
      <c r="I45" s="32"/>
      <c r="J45" s="33"/>
      <c r="K45" s="32"/>
      <c r="L45" s="33"/>
      <c r="M45" s="32"/>
      <c r="N45" s="33"/>
      <c r="R45" s="32"/>
      <c r="S45" s="33"/>
      <c r="T45" s="33"/>
    </row>
    <row r="48" spans="1:20" ht="24.75" customHeight="1" x14ac:dyDescent="0.2">
      <c r="A48" s="51" t="s">
        <v>43</v>
      </c>
      <c r="B48" s="51"/>
      <c r="C48" s="46" t="s">
        <v>16</v>
      </c>
      <c r="D48" s="46"/>
      <c r="O48" s="51" t="s">
        <v>43</v>
      </c>
      <c r="P48" s="51"/>
      <c r="Q48" s="46" t="s">
        <v>16</v>
      </c>
    </row>
    <row r="49" spans="1:26" x14ac:dyDescent="0.2">
      <c r="A49" s="15" t="s">
        <v>30</v>
      </c>
      <c r="C49" s="27">
        <v>10000</v>
      </c>
      <c r="D49" s="27"/>
      <c r="M49" s="6" t="s">
        <v>26</v>
      </c>
      <c r="N49" s="7" t="s">
        <v>27</v>
      </c>
      <c r="O49" s="15" t="s">
        <v>30</v>
      </c>
      <c r="Q49" s="27">
        <v>10000</v>
      </c>
      <c r="R49" s="7"/>
      <c r="S49" s="32"/>
      <c r="T49" s="33"/>
      <c r="U49" s="32"/>
      <c r="V49" s="34"/>
      <c r="W49" s="32"/>
      <c r="X49" s="34"/>
      <c r="Y49" s="13" t="s">
        <v>63</v>
      </c>
      <c r="Z49" s="28" t="s">
        <v>66</v>
      </c>
    </row>
    <row r="50" spans="1:26" x14ac:dyDescent="0.2">
      <c r="A50" s="15" t="s">
        <v>31</v>
      </c>
      <c r="C50" s="27">
        <f>2000*15.4</f>
        <v>30800</v>
      </c>
      <c r="D50" s="16" t="s">
        <v>32</v>
      </c>
      <c r="E50" s="1" t="s">
        <v>44</v>
      </c>
      <c r="M50" s="36">
        <f>$S$17/1000*$C$28</f>
        <v>2441.0361324895525</v>
      </c>
      <c r="N50" s="37">
        <f>V50*$C$32</f>
        <v>22410.000000000004</v>
      </c>
      <c r="O50" s="15" t="s">
        <v>31</v>
      </c>
      <c r="Q50" s="27">
        <f>2000*15.4</f>
        <v>30800</v>
      </c>
      <c r="R50" s="32"/>
      <c r="S50" s="38" t="s">
        <v>56</v>
      </c>
      <c r="T50" s="32">
        <f>36*25</f>
        <v>900</v>
      </c>
      <c r="U50" s="34" t="s">
        <v>57</v>
      </c>
      <c r="V50" s="32">
        <f>T50*3</f>
        <v>2700</v>
      </c>
      <c r="W50" s="34" t="s">
        <v>59</v>
      </c>
      <c r="X50" s="32">
        <f>T50*J54</f>
        <v>0</v>
      </c>
      <c r="Y50" s="39">
        <f>3*900</f>
        <v>2700</v>
      </c>
      <c r="Z50" s="16">
        <v>78</v>
      </c>
    </row>
    <row r="51" spans="1:26" x14ac:dyDescent="0.2">
      <c r="A51" s="15" t="s">
        <v>33</v>
      </c>
      <c r="C51" s="27">
        <v>6000</v>
      </c>
      <c r="D51" s="16" t="s">
        <v>34</v>
      </c>
      <c r="E51" s="1"/>
      <c r="M51" s="36">
        <f>$S$17/1000*J51</f>
        <v>0</v>
      </c>
      <c r="N51" s="37">
        <f>V51*$C$31</f>
        <v>10368</v>
      </c>
      <c r="O51" s="15" t="s">
        <v>33</v>
      </c>
      <c r="Q51" s="27">
        <v>6000</v>
      </c>
      <c r="R51" s="32"/>
      <c r="S51" s="38" t="s">
        <v>61</v>
      </c>
      <c r="T51" s="32">
        <f>4*24</f>
        <v>96</v>
      </c>
      <c r="U51" s="34" t="s">
        <v>58</v>
      </c>
      <c r="V51" s="32">
        <f>T51*9</f>
        <v>864</v>
      </c>
      <c r="W51" s="34" t="s">
        <v>59</v>
      </c>
      <c r="X51" s="32">
        <f>T51*J53</f>
        <v>0</v>
      </c>
      <c r="Y51" s="39">
        <v>1000</v>
      </c>
      <c r="Z51" s="16">
        <v>12</v>
      </c>
    </row>
    <row r="52" spans="1:26" x14ac:dyDescent="0.2">
      <c r="A52" s="15" t="s">
        <v>42</v>
      </c>
      <c r="C52" s="27">
        <v>17000</v>
      </c>
      <c r="D52" s="16" t="s">
        <v>40</v>
      </c>
      <c r="E52" s="1" t="s">
        <v>41</v>
      </c>
      <c r="M52" s="8">
        <f>$S$17/1000*J52</f>
        <v>0</v>
      </c>
      <c r="N52" s="40">
        <f>T52*$C$33</f>
        <v>13500</v>
      </c>
      <c r="O52" s="15" t="s">
        <v>42</v>
      </c>
      <c r="Q52" s="27">
        <v>17000</v>
      </c>
      <c r="R52" s="32"/>
      <c r="S52" s="33" t="s">
        <v>55</v>
      </c>
      <c r="T52" s="9">
        <v>900</v>
      </c>
      <c r="U52" s="34" t="s">
        <v>51</v>
      </c>
      <c r="V52" s="32"/>
      <c r="W52" s="33"/>
      <c r="X52" s="32">
        <f>T52*J55</f>
        <v>0</v>
      </c>
      <c r="Y52" s="39">
        <v>900</v>
      </c>
    </row>
    <row r="53" spans="1:26" x14ac:dyDescent="0.2">
      <c r="A53" s="15" t="s">
        <v>48</v>
      </c>
      <c r="C53" s="31"/>
      <c r="D53" s="28"/>
      <c r="E53" s="28"/>
      <c r="M53" s="10">
        <f>SUM(M50:M52)</f>
        <v>2441.0361324895525</v>
      </c>
      <c r="N53" s="11">
        <f>SUM(N50:N52)</f>
        <v>46278</v>
      </c>
      <c r="O53" s="15" t="s">
        <v>48</v>
      </c>
      <c r="Q53" s="31"/>
      <c r="R53" s="32" t="s">
        <v>28</v>
      </c>
      <c r="S53" s="33"/>
      <c r="T53" s="42" t="e">
        <f>N53/K39</f>
        <v>#DIV/0!</v>
      </c>
      <c r="U53" s="34" t="s">
        <v>29</v>
      </c>
      <c r="V53" s="32"/>
      <c r="W53" s="34" t="s">
        <v>29</v>
      </c>
      <c r="X53" s="32"/>
      <c r="Y53" s="39">
        <f>SUM(Y50:Y52)</f>
        <v>4600</v>
      </c>
    </row>
    <row r="54" spans="1:26" x14ac:dyDescent="0.2">
      <c r="C54" s="5">
        <f>SUM(C49:C52)</f>
        <v>63800</v>
      </c>
      <c r="D54" s="28"/>
      <c r="E54" s="28"/>
      <c r="M54" s="44"/>
      <c r="N54" s="11"/>
      <c r="Q54" s="5">
        <f>SUM(Q49:Q52)</f>
        <v>63800</v>
      </c>
      <c r="R54" s="32"/>
      <c r="S54" s="33"/>
      <c r="T54" s="42"/>
      <c r="U54" s="34"/>
      <c r="V54" s="32"/>
      <c r="W54" s="34"/>
      <c r="X54" s="32"/>
      <c r="Y54" s="39"/>
    </row>
    <row r="55" spans="1:26" x14ac:dyDescent="0.2">
      <c r="C55" s="5"/>
      <c r="D55" s="28"/>
      <c r="E55" s="28"/>
      <c r="M55" s="44"/>
      <c r="N55" s="11"/>
      <c r="Q55" s="5"/>
      <c r="R55" s="32"/>
      <c r="S55" s="33"/>
      <c r="T55" s="42"/>
      <c r="U55" s="34"/>
      <c r="V55" s="32"/>
      <c r="W55" s="34"/>
      <c r="X55" s="32"/>
      <c r="Y55" s="39"/>
    </row>
    <row r="56" spans="1:26" x14ac:dyDescent="0.2">
      <c r="A56" s="15" t="s">
        <v>36</v>
      </c>
      <c r="C56" s="5">
        <v>35000</v>
      </c>
      <c r="D56" s="28" t="s">
        <v>35</v>
      </c>
      <c r="E56" s="28"/>
      <c r="O56" s="15" t="s">
        <v>36</v>
      </c>
      <c r="Q56" s="5">
        <v>35000</v>
      </c>
    </row>
    <row r="57" spans="1:26" x14ac:dyDescent="0.2">
      <c r="C57" s="5"/>
      <c r="D57" s="5"/>
      <c r="Q57" s="5"/>
    </row>
    <row r="60" spans="1:26" x14ac:dyDescent="0.2">
      <c r="A60" s="15" t="s">
        <v>37</v>
      </c>
      <c r="O60" s="15" t="s">
        <v>37</v>
      </c>
    </row>
    <row r="61" spans="1:26" x14ac:dyDescent="0.2">
      <c r="A61" s="15" t="s">
        <v>38</v>
      </c>
      <c r="C61" s="47">
        <v>600</v>
      </c>
      <c r="D61" s="47"/>
      <c r="O61" s="15" t="s">
        <v>38</v>
      </c>
      <c r="Q61" s="47">
        <v>600</v>
      </c>
    </row>
    <row r="62" spans="1:26" x14ac:dyDescent="0.2">
      <c r="A62" s="15" t="s">
        <v>39</v>
      </c>
      <c r="C62" s="47">
        <v>400</v>
      </c>
      <c r="D62" s="47"/>
      <c r="O62" s="15" t="s">
        <v>39</v>
      </c>
      <c r="Q62" s="47">
        <v>400</v>
      </c>
    </row>
  </sheetData>
  <mergeCells count="15">
    <mergeCell ref="U3:Y3"/>
    <mergeCell ref="S3:S4"/>
    <mergeCell ref="Z3:Z4"/>
    <mergeCell ref="AA3:AA4"/>
    <mergeCell ref="A48:B48"/>
    <mergeCell ref="E3:F3"/>
    <mergeCell ref="G3:H3"/>
    <mergeCell ref="I3:J3"/>
    <mergeCell ref="M3:N3"/>
    <mergeCell ref="R3:R4"/>
    <mergeCell ref="T3:T4"/>
    <mergeCell ref="K3:L3"/>
    <mergeCell ref="O48:P48"/>
    <mergeCell ref="A3:A4"/>
    <mergeCell ref="O3:O4"/>
  </mergeCells>
  <pageMargins left="0.70866141732283472" right="0.70866141732283472" top="0.78740157480314965" bottom="0.78740157480314965" header="0.31496062992125984" footer="0.31496062992125984"/>
  <pageSetup paperSize="8" scale="85" orientation="portrait" r:id="rId1"/>
  <rowBreaks count="1" manualBreakCount="1">
    <brk id="19" max="25" man="1"/>
  </rowBreaks>
  <colBreaks count="1" manualBreakCount="1">
    <brk id="14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BILANCE DLE ZÓN</vt:lpstr>
      <vt:lpstr>'BILANCE DLE ZÓN'!Oblast_tisku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Vahala</dc:creator>
  <cp:lastModifiedBy>Mirka Zadražilová</cp:lastModifiedBy>
  <cp:lastPrinted>2019-04-19T11:40:37Z</cp:lastPrinted>
  <dcterms:created xsi:type="dcterms:W3CDTF">2018-05-16T08:24:30Z</dcterms:created>
  <dcterms:modified xsi:type="dcterms:W3CDTF">2019-04-19T11:41:04Z</dcterms:modified>
</cp:coreProperties>
</file>